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75" yWindow="-255" windowWidth="9825" windowHeight="799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Sheet1!$A$1:$K$59</definedName>
  </definedNames>
  <calcPr calcId="144525"/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I57" i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29" i="1"/>
  <c r="I27" i="1"/>
  <c r="I25" i="1"/>
  <c r="I24" i="1"/>
  <c r="I23" i="1"/>
  <c r="I22" i="1"/>
  <c r="I21" i="1"/>
  <c r="I18" i="1"/>
  <c r="I17" i="1"/>
  <c r="I16" i="1"/>
  <c r="I14" i="1"/>
  <c r="I10" i="1"/>
  <c r="I9" i="1"/>
  <c r="I8" i="1"/>
  <c r="I7" i="1"/>
  <c r="H57" i="1"/>
  <c r="H56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7" i="1"/>
  <c r="G34" i="1"/>
  <c r="G33" i="1"/>
  <c r="G32" i="1"/>
  <c r="G31" i="1"/>
  <c r="G29" i="1"/>
  <c r="G27" i="1"/>
  <c r="G25" i="1"/>
  <c r="G24" i="1"/>
  <c r="G22" i="1"/>
  <c r="G21" i="1"/>
  <c r="G18" i="1"/>
  <c r="G17" i="1"/>
  <c r="G16" i="1"/>
  <c r="G14" i="1"/>
  <c r="G9" i="1"/>
  <c r="G8" i="1"/>
  <c r="G7" i="1"/>
  <c r="K57" i="1"/>
  <c r="K56" i="1"/>
  <c r="K55" i="1"/>
  <c r="K54" i="1"/>
  <c r="K53" i="1"/>
  <c r="K52" i="1"/>
  <c r="K50" i="1"/>
  <c r="K48" i="1"/>
  <c r="K47" i="1"/>
  <c r="K45" i="1"/>
  <c r="K44" i="1"/>
  <c r="K41" i="1"/>
  <c r="K40" i="1"/>
  <c r="K39" i="1"/>
  <c r="K37" i="1"/>
  <c r="K34" i="1"/>
  <c r="K33" i="1"/>
  <c r="K32" i="1"/>
  <c r="K31" i="1"/>
  <c r="K29" i="1"/>
  <c r="K27" i="1"/>
  <c r="K25" i="1"/>
  <c r="K24" i="1"/>
  <c r="K22" i="1"/>
  <c r="K21" i="1"/>
  <c r="K18" i="1"/>
  <c r="K17" i="1"/>
  <c r="K16" i="1"/>
  <c r="K14" i="1"/>
  <c r="K9" i="1"/>
  <c r="K8" i="1"/>
  <c r="K7" i="1"/>
  <c r="J57" i="1"/>
  <c r="J56" i="1"/>
  <c r="J55" i="1"/>
  <c r="J54" i="1"/>
  <c r="J53" i="1"/>
  <c r="J52" i="1"/>
  <c r="J50" i="1"/>
  <c r="J48" i="1"/>
  <c r="J47" i="1"/>
  <c r="J45" i="1"/>
  <c r="J44" i="1"/>
  <c r="J41" i="1"/>
  <c r="J40" i="1"/>
  <c r="J39" i="1"/>
  <c r="J37" i="1"/>
  <c r="J34" i="1"/>
  <c r="J33" i="1"/>
  <c r="J32" i="1"/>
  <c r="J31" i="1"/>
  <c r="J29" i="1"/>
  <c r="J27" i="1"/>
  <c r="J25" i="1"/>
  <c r="J24" i="1"/>
  <c r="J22" i="1"/>
  <c r="J21" i="1"/>
  <c r="J18" i="1"/>
  <c r="J17" i="1"/>
  <c r="J16" i="1"/>
  <c r="J14" i="1"/>
  <c r="J9" i="1"/>
  <c r="J8" i="1"/>
  <c r="J7" i="1"/>
  <c r="K43" i="1" l="1"/>
  <c r="K20" i="1"/>
  <c r="K28" i="1"/>
  <c r="K46" i="1"/>
  <c r="K51" i="1"/>
  <c r="K15" i="1" l="1"/>
  <c r="K23" i="1"/>
  <c r="K19" i="1" s="1"/>
  <c r="K38" i="1"/>
  <c r="K11" i="1"/>
  <c r="K42" i="1"/>
  <c r="K13" i="1" l="1"/>
  <c r="K36" i="1"/>
  <c r="K58" i="1" s="1"/>
  <c r="K59" i="1" s="1"/>
  <c r="I11" i="1" l="1"/>
  <c r="J11" i="1"/>
  <c r="F11" i="1"/>
  <c r="G11" i="1"/>
  <c r="H11" i="1"/>
  <c r="J51" i="1"/>
  <c r="J46" i="1"/>
  <c r="J38" i="1"/>
  <c r="J28" i="1"/>
  <c r="J43" i="1" l="1"/>
  <c r="J42" i="1" s="1"/>
  <c r="I28" i="1" l="1"/>
  <c r="J20" i="1"/>
  <c r="J15" i="1"/>
  <c r="J23" i="1"/>
  <c r="J19" i="1" l="1"/>
  <c r="J13" i="1" l="1"/>
  <c r="J36" i="1"/>
  <c r="H51" i="1"/>
  <c r="H43" i="1"/>
  <c r="G28" i="1"/>
  <c r="G46" i="1"/>
  <c r="H20" i="1"/>
  <c r="H46" i="1"/>
  <c r="F51" i="1"/>
  <c r="F46" i="1"/>
  <c r="F43" i="1"/>
  <c r="J58" i="1" l="1"/>
  <c r="J59" i="1" s="1"/>
  <c r="F42" i="1"/>
  <c r="G38" i="1"/>
  <c r="G51" i="1"/>
  <c r="H23" i="1"/>
  <c r="G15" i="1"/>
  <c r="H38" i="1"/>
  <c r="G20" i="1"/>
  <c r="H28" i="1"/>
  <c r="G23" i="1"/>
  <c r="H15" i="1"/>
  <c r="G43" i="1"/>
  <c r="H42" i="1"/>
  <c r="G42" i="1" l="1"/>
  <c r="H19" i="1"/>
  <c r="G19" i="1"/>
  <c r="F23" i="1" l="1"/>
  <c r="F15" i="1"/>
  <c r="F20" i="1"/>
  <c r="F28" i="1"/>
  <c r="F19" i="1" l="1"/>
  <c r="F13" i="1" l="1"/>
  <c r="E11" i="1"/>
  <c r="E15" i="1"/>
  <c r="I15" i="1"/>
  <c r="E20" i="1"/>
  <c r="E23" i="1"/>
  <c r="E28" i="1"/>
  <c r="E38" i="1"/>
  <c r="I38" i="1"/>
  <c r="E43" i="1"/>
  <c r="I43" i="1"/>
  <c r="E46" i="1"/>
  <c r="I46" i="1"/>
  <c r="E51" i="1"/>
  <c r="I42" i="1" l="1"/>
  <c r="H36" i="1"/>
  <c r="H13" i="1"/>
  <c r="E42" i="1"/>
  <c r="E36" i="1" s="1"/>
  <c r="E19" i="1"/>
  <c r="E13" i="1" s="1"/>
  <c r="G36" i="1"/>
  <c r="G13" i="1"/>
  <c r="H58" i="1" l="1"/>
  <c r="G58" i="1"/>
  <c r="E58" i="1"/>
  <c r="E59" i="1" l="1"/>
  <c r="G59" i="1"/>
  <c r="H59" i="1"/>
  <c r="F36" i="1"/>
  <c r="F58" i="1" l="1"/>
  <c r="F59" i="1" l="1"/>
  <c r="I20" i="1"/>
  <c r="I19" i="1" l="1"/>
  <c r="I51" i="1"/>
  <c r="I36" i="1" l="1"/>
  <c r="I13" i="1"/>
  <c r="I58" i="1" l="1"/>
  <c r="I59" i="1" l="1"/>
</calcChain>
</file>

<file path=xl/sharedStrings.xml><?xml version="1.0" encoding="utf-8"?>
<sst xmlns="http://schemas.openxmlformats.org/spreadsheetml/2006/main" count="71" uniqueCount="37">
  <si>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</si>
  <si>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</si>
  <si>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</si>
  <si>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</si>
  <si>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</si>
  <si>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</si>
  <si>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</si>
  <si>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</si>
  <si>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</si>
  <si>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</si>
  <si>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</si>
  <si>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</si>
  <si>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</si>
  <si>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</si>
  <si>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</si>
  <si>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</si>
  <si>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</si>
  <si>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</si>
  <si>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</si>
  <si>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</si>
  <si>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</si>
  <si>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</si>
  <si>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</si>
  <si>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</si>
  <si>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</si>
  <si>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</si>
  <si>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</si>
  <si>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</si>
  <si>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</si>
  <si>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</si>
  <si>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</si>
  <si>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</si>
  <si>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</si>
  <si>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</si>
  <si>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</si>
  <si>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</si>
  <si>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-16-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</si>
</sst>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[Red]\-#,##0\ "/>
    <numFmt numFmtId="165" formatCode="#,##0;\(#,##0\)"/>
  </numFmts>
  <fonts count="10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3" fontId="2" fillId="0" borderId="0" xfId="0" applyNumberFormat="1" applyFont="1" applyBorder="1"/>
    <xf numFmtId="164" fontId="2" fillId="0" borderId="0" xfId="0" applyNumberFormat="1" applyFont="1" applyAlignment="1">
      <alignment horizontal="right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indent="2"/>
    </xf>
    <xf numFmtId="37" fontId="2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0" xfId="0" applyNumberFormat="1" applyFont="1" applyFill="1" applyBorder="1" applyAlignment="1">
      <alignment vertical="center"/>
    </xf>
    <xf numFmtId="37" fontId="3" fillId="2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7" fontId="3" fillId="2" borderId="0" xfId="1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right" vertical="center"/>
    </xf>
    <xf numFmtId="37" fontId="6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0" fontId="3" fillId="3" borderId="2" xfId="0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3" fillId="3" borderId="2" xfId="0" applyNumberFormat="1" applyFont="1" applyFill="1" applyBorder="1" applyAlignment="1">
      <alignment horizontal="center"/>
    </xf>
    <xf numFmtId="165" fontId="9" fillId="0" borderId="0" xfId="0" quotePrefix="1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3%20sectoring%20stock_OFC%20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FIN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8403</v>
          </cell>
          <cell r="G8">
            <v>0</v>
          </cell>
        </row>
        <row r="9">
          <cell r="F9">
            <v>97542</v>
          </cell>
          <cell r="G9">
            <v>0</v>
          </cell>
        </row>
        <row r="10">
          <cell r="F10">
            <v>27269</v>
          </cell>
          <cell r="G10">
            <v>0</v>
          </cell>
        </row>
        <row r="13">
          <cell r="F13">
            <v>277175</v>
          </cell>
          <cell r="G13">
            <v>-5152</v>
          </cell>
        </row>
        <row r="14">
          <cell r="F14">
            <v>-64144</v>
          </cell>
          <cell r="G14">
            <v>0</v>
          </cell>
        </row>
        <row r="16">
          <cell r="F16">
            <v>121542</v>
          </cell>
          <cell r="G16">
            <v>0</v>
          </cell>
        </row>
        <row r="17">
          <cell r="F17">
            <v>19600</v>
          </cell>
          <cell r="G17">
            <v>0</v>
          </cell>
        </row>
        <row r="18">
          <cell r="F18">
            <v>32423</v>
          </cell>
          <cell r="G18">
            <v>7950</v>
          </cell>
        </row>
        <row r="19">
          <cell r="F19">
            <v>-136602</v>
          </cell>
          <cell r="G19">
            <v>-11623</v>
          </cell>
        </row>
        <row r="21">
          <cell r="F21">
            <v>-439</v>
          </cell>
          <cell r="G21">
            <v>0</v>
          </cell>
        </row>
        <row r="22">
          <cell r="F22">
            <v>-103</v>
          </cell>
          <cell r="G22">
            <v>0</v>
          </cell>
        </row>
        <row r="23">
          <cell r="F23">
            <v>37231</v>
          </cell>
          <cell r="G23">
            <v>49842</v>
          </cell>
        </row>
        <row r="24">
          <cell r="F24">
            <v>36024</v>
          </cell>
          <cell r="G24">
            <v>2375</v>
          </cell>
        </row>
        <row r="25">
          <cell r="F25">
            <v>0</v>
          </cell>
          <cell r="G25">
            <v>141569</v>
          </cell>
        </row>
        <row r="26">
          <cell r="F26">
            <v>-152</v>
          </cell>
          <cell r="G26">
            <v>-257</v>
          </cell>
        </row>
        <row r="27">
          <cell r="F27">
            <v>476421</v>
          </cell>
          <cell r="G27">
            <v>705906</v>
          </cell>
        </row>
        <row r="30">
          <cell r="G30">
            <v>78479</v>
          </cell>
        </row>
        <row r="31">
          <cell r="G31">
            <v>36428</v>
          </cell>
        </row>
        <row r="32">
          <cell r="G32">
            <v>471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-14726</v>
          </cell>
          <cell r="G8">
            <v>0</v>
          </cell>
        </row>
        <row r="9">
          <cell r="F9">
            <v>12094</v>
          </cell>
          <cell r="G9">
            <v>0</v>
          </cell>
        </row>
        <row r="10">
          <cell r="F10">
            <v>480052</v>
          </cell>
          <cell r="G10">
            <v>0</v>
          </cell>
        </row>
        <row r="13">
          <cell r="F13">
            <v>-88199</v>
          </cell>
          <cell r="G13">
            <v>23504</v>
          </cell>
        </row>
        <row r="14">
          <cell r="F14">
            <v>0</v>
          </cell>
          <cell r="G14">
            <v>0</v>
          </cell>
        </row>
        <row r="16">
          <cell r="F16">
            <v>161519</v>
          </cell>
          <cell r="G16">
            <v>0</v>
          </cell>
        </row>
        <row r="17">
          <cell r="F17">
            <v>8349</v>
          </cell>
        </row>
        <row r="19">
          <cell r="F19">
            <v>84782</v>
          </cell>
          <cell r="G19">
            <v>2309</v>
          </cell>
        </row>
        <row r="21">
          <cell r="F21">
            <v>1516</v>
          </cell>
          <cell r="G21">
            <v>0</v>
          </cell>
        </row>
        <row r="22">
          <cell r="G22">
            <v>0</v>
          </cell>
        </row>
        <row r="23">
          <cell r="F23">
            <v>257658</v>
          </cell>
          <cell r="G23">
            <v>201568</v>
          </cell>
        </row>
        <row r="24">
          <cell r="F24">
            <v>343434</v>
          </cell>
          <cell r="G24">
            <v>415694</v>
          </cell>
        </row>
        <row r="25">
          <cell r="F25">
            <v>0</v>
          </cell>
          <cell r="G25">
            <v>88824</v>
          </cell>
        </row>
        <row r="26">
          <cell r="F26">
            <v>0</v>
          </cell>
          <cell r="G26">
            <v>0</v>
          </cell>
        </row>
        <row r="27">
          <cell r="F27">
            <v>-56882</v>
          </cell>
          <cell r="G27">
            <v>201431</v>
          </cell>
        </row>
        <row r="30">
          <cell r="G30">
            <v>343034</v>
          </cell>
        </row>
        <row r="31">
          <cell r="G31">
            <v>86271</v>
          </cell>
        </row>
        <row r="32">
          <cell r="G32">
            <v>496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102</v>
          </cell>
          <cell r="G8">
            <v>0</v>
          </cell>
        </row>
        <row r="9">
          <cell r="F9">
            <v>6283</v>
          </cell>
          <cell r="G9">
            <v>0</v>
          </cell>
        </row>
        <row r="10">
          <cell r="F10">
            <v>181907</v>
          </cell>
          <cell r="G10">
            <v>0</v>
          </cell>
        </row>
        <row r="13">
          <cell r="F13">
            <v>57396</v>
          </cell>
          <cell r="G13">
            <v>14252</v>
          </cell>
        </row>
        <row r="14">
          <cell r="F14">
            <v>33349</v>
          </cell>
          <cell r="G14">
            <v>0</v>
          </cell>
        </row>
        <row r="16">
          <cell r="F16">
            <v>64297</v>
          </cell>
          <cell r="G16">
            <v>0</v>
          </cell>
        </row>
        <row r="17">
          <cell r="F17">
            <v>-9783</v>
          </cell>
          <cell r="G17">
            <v>0</v>
          </cell>
        </row>
        <row r="19">
          <cell r="F19">
            <v>-86912</v>
          </cell>
          <cell r="G19">
            <v>47013</v>
          </cell>
        </row>
        <row r="21">
          <cell r="F21">
            <v>-299</v>
          </cell>
          <cell r="G21">
            <v>0</v>
          </cell>
        </row>
        <row r="22">
          <cell r="G22">
            <v>0</v>
          </cell>
        </row>
        <row r="23">
          <cell r="F23">
            <v>-5918</v>
          </cell>
          <cell r="G23">
            <v>168044</v>
          </cell>
        </row>
        <row r="24">
          <cell r="F24">
            <v>-46508</v>
          </cell>
          <cell r="G24">
            <v>293146</v>
          </cell>
        </row>
        <row r="25">
          <cell r="F25">
            <v>0</v>
          </cell>
          <cell r="G25">
            <v>58802</v>
          </cell>
        </row>
        <row r="26">
          <cell r="F26">
            <v>-16512</v>
          </cell>
          <cell r="G26">
            <v>38359</v>
          </cell>
        </row>
        <row r="27">
          <cell r="F27">
            <v>104986</v>
          </cell>
          <cell r="G27">
            <v>-138782</v>
          </cell>
        </row>
        <row r="30">
          <cell r="G30">
            <v>-129239</v>
          </cell>
        </row>
        <row r="31">
          <cell r="G31">
            <v>66164</v>
          </cell>
        </row>
        <row r="32">
          <cell r="G32">
            <v>3043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4786</v>
          </cell>
          <cell r="G8">
            <v>0</v>
          </cell>
        </row>
        <row r="9">
          <cell r="F9">
            <v>7488</v>
          </cell>
          <cell r="G9">
            <v>0</v>
          </cell>
        </row>
        <row r="10">
          <cell r="F10">
            <v>218854</v>
          </cell>
          <cell r="G10">
            <v>0</v>
          </cell>
        </row>
        <row r="13">
          <cell r="F13">
            <v>313826</v>
          </cell>
          <cell r="G13">
            <v>42051</v>
          </cell>
        </row>
        <row r="14">
          <cell r="F14">
            <v>-6746</v>
          </cell>
          <cell r="G14">
            <v>0</v>
          </cell>
        </row>
        <row r="15">
          <cell r="F15">
            <v>290024</v>
          </cell>
        </row>
        <row r="16">
          <cell r="F16">
            <v>285309</v>
          </cell>
          <cell r="G16">
            <v>0</v>
          </cell>
        </row>
        <row r="17">
          <cell r="F17">
            <v>4602</v>
          </cell>
          <cell r="G17">
            <v>0</v>
          </cell>
        </row>
        <row r="19">
          <cell r="F19">
            <v>113</v>
          </cell>
          <cell r="G19">
            <v>40894</v>
          </cell>
        </row>
        <row r="21">
          <cell r="F21">
            <v>-158</v>
          </cell>
          <cell r="G21">
            <v>0</v>
          </cell>
        </row>
        <row r="22">
          <cell r="G22">
            <v>0</v>
          </cell>
        </row>
        <row r="23">
          <cell r="F23">
            <v>104666</v>
          </cell>
          <cell r="G23">
            <v>-1700</v>
          </cell>
        </row>
        <row r="24">
          <cell r="F24">
            <v>387294</v>
          </cell>
          <cell r="G24">
            <v>549271.99999999988</v>
          </cell>
        </row>
        <row r="25">
          <cell r="F25">
            <v>0</v>
          </cell>
          <cell r="G25">
            <v>332287</v>
          </cell>
        </row>
        <row r="26">
          <cell r="F26">
            <v>398</v>
          </cell>
          <cell r="G26">
            <v>-26921</v>
          </cell>
        </row>
        <row r="27">
          <cell r="F27">
            <v>175035</v>
          </cell>
          <cell r="G27">
            <v>88641</v>
          </cell>
        </row>
        <row r="30">
          <cell r="G30">
            <v>521632</v>
          </cell>
        </row>
        <row r="31">
          <cell r="G31">
            <v>50473</v>
          </cell>
        </row>
        <row r="32">
          <cell r="G32">
            <v>216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_OFC"/>
      <sheetName val="stock 2008_OFC"/>
      <sheetName val="stock 2009_OFC"/>
      <sheetName val="stock 2010_OFC"/>
      <sheetName val="stock 2011_OFC"/>
      <sheetName val="stock 2012_OFC"/>
      <sheetName val="stock 2013_OFC (data-bot) (2)"/>
      <sheetName val="stock 2013_OFC (re)"/>
      <sheetName val="stock 2014_OFC"/>
      <sheetName val="stock OFC_2015"/>
      <sheetName val="change 2015 (Reconcile)"/>
      <sheetName val="change 2015 (origi)"/>
      <sheetName val="change 2014 (origi)"/>
      <sheetName val="change 2014 rec"/>
      <sheetName val="change 2013_OFC (data-bot)"/>
      <sheetName val="change 2008_OFC"/>
      <sheetName val="change 2009_OFC"/>
      <sheetName val="OFCdbot"/>
      <sheetName val="change 2011_OFC"/>
      <sheetName val="change 2012_OFC"/>
      <sheetName val="change 2012_OFC (reconcile)"/>
      <sheetName val="stock 2010_nesdb"/>
      <sheetName val="stock 2011_nesdb"/>
      <sheetName val="change 2011nesdb"/>
      <sheetName val="change 2011nesdb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C7">
            <v>35290</v>
          </cell>
        </row>
        <row r="8">
          <cell r="C8">
            <v>57218</v>
          </cell>
        </row>
        <row r="9">
          <cell r="C9">
            <v>737</v>
          </cell>
        </row>
        <row r="14">
          <cell r="B14">
            <v>0</v>
          </cell>
          <cell r="C14">
            <v>0</v>
          </cell>
        </row>
        <row r="16">
          <cell r="B16">
            <v>-360</v>
          </cell>
          <cell r="C16">
            <v>0</v>
          </cell>
        </row>
        <row r="17">
          <cell r="B17">
            <v>-3484</v>
          </cell>
          <cell r="C17">
            <v>0</v>
          </cell>
        </row>
        <row r="18">
          <cell r="B18">
            <v>-170782</v>
          </cell>
          <cell r="C18">
            <v>0</v>
          </cell>
        </row>
        <row r="21">
          <cell r="B21">
            <v>269627</v>
          </cell>
          <cell r="C21">
            <v>-44454</v>
          </cell>
        </row>
        <row r="22">
          <cell r="B22">
            <v>27955</v>
          </cell>
          <cell r="C22">
            <v>0</v>
          </cell>
        </row>
        <row r="24">
          <cell r="B24">
            <v>206094</v>
          </cell>
          <cell r="C24">
            <v>0</v>
          </cell>
        </row>
        <row r="25">
          <cell r="B25">
            <v>6958</v>
          </cell>
          <cell r="C25">
            <v>0</v>
          </cell>
        </row>
        <row r="27">
          <cell r="B27">
            <v>121475</v>
          </cell>
          <cell r="C27">
            <v>25725</v>
          </cell>
        </row>
        <row r="29">
          <cell r="B29">
            <v>-80</v>
          </cell>
          <cell r="C29">
            <v>0</v>
          </cell>
        </row>
        <row r="30">
          <cell r="C30">
            <v>0</v>
          </cell>
        </row>
        <row r="31">
          <cell r="B31">
            <v>-12925</v>
          </cell>
          <cell r="C31">
            <v>26063</v>
          </cell>
        </row>
        <row r="32">
          <cell r="B32">
            <v>-8394</v>
          </cell>
          <cell r="C32">
            <v>354195.00000000047</v>
          </cell>
        </row>
        <row r="33">
          <cell r="B33">
            <v>0</v>
          </cell>
          <cell r="C33">
            <v>207182</v>
          </cell>
        </row>
        <row r="34">
          <cell r="B34">
            <v>-2294</v>
          </cell>
          <cell r="C34">
            <v>24677</v>
          </cell>
        </row>
        <row r="35">
          <cell r="B35">
            <v>76825</v>
          </cell>
          <cell r="C35">
            <v>-60108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6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-4669</v>
          </cell>
          <cell r="G8">
            <v>0</v>
          </cell>
        </row>
        <row r="9">
          <cell r="F9">
            <v>3987</v>
          </cell>
          <cell r="G9">
            <v>0</v>
          </cell>
        </row>
        <row r="10">
          <cell r="F10">
            <v>175282</v>
          </cell>
          <cell r="G10">
            <v>0</v>
          </cell>
        </row>
        <row r="13">
          <cell r="F13">
            <v>176208</v>
          </cell>
          <cell r="G13">
            <v>-41665</v>
          </cell>
        </row>
        <row r="14">
          <cell r="F14">
            <v>-47869</v>
          </cell>
          <cell r="G14">
            <v>0</v>
          </cell>
        </row>
        <row r="16">
          <cell r="F16">
            <v>101609</v>
          </cell>
          <cell r="G16">
            <v>0</v>
          </cell>
        </row>
        <row r="17">
          <cell r="F17">
            <v>-3205</v>
          </cell>
          <cell r="G17">
            <v>0</v>
          </cell>
        </row>
        <row r="19">
          <cell r="F19">
            <v>34582</v>
          </cell>
          <cell r="G19">
            <v>43381</v>
          </cell>
        </row>
        <row r="21">
          <cell r="F21">
            <v>-2703</v>
          </cell>
          <cell r="G21">
            <v>0</v>
          </cell>
        </row>
        <row r="22">
          <cell r="G22">
            <v>0</v>
          </cell>
        </row>
        <row r="23">
          <cell r="F23">
            <v>14995</v>
          </cell>
          <cell r="G23">
            <v>92946</v>
          </cell>
        </row>
        <row r="24">
          <cell r="F24">
            <v>282604</v>
          </cell>
          <cell r="G24">
            <v>320139</v>
          </cell>
        </row>
        <row r="25">
          <cell r="F25">
            <v>0</v>
          </cell>
          <cell r="G25">
            <v>138161</v>
          </cell>
        </row>
        <row r="26">
          <cell r="F26">
            <v>1604</v>
          </cell>
          <cell r="G26">
            <v>-721</v>
          </cell>
        </row>
        <row r="27">
          <cell r="F27">
            <v>29187</v>
          </cell>
          <cell r="G27">
            <v>-124040</v>
          </cell>
        </row>
        <row r="30">
          <cell r="G30">
            <v>344552</v>
          </cell>
        </row>
        <row r="31">
          <cell r="G31">
            <v>7173</v>
          </cell>
        </row>
        <row r="32">
          <cell r="G32">
            <v>3968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zoomScale="65" workbookViewId="0">
      <pane xSplit="4" ySplit="5" topLeftCell="G50" activePane="bottomRight" state="frozen"/>
      <selection pane="topRight" activeCell="E1" sqref="E1"/>
      <selection pane="bottomLeft" activeCell="A6" sqref="A6"/>
      <selection pane="bottomRight" sqref="A1:K59"/>
    </sheetView>
  </sheetViews>
  <sheetFormatPr defaultRowHeight="12.75" x14ac:dyDescent="0.2"/>
  <cols>
    <col min="1" max="3" width="4.7109375" customWidth="1"/>
    <col min="4" max="4" width="48.7109375" customWidth="1"/>
    <col min="5" max="6" width="20.7109375" hidden="1" customWidth="1"/>
    <col min="7" max="11" width="20.7109375" customWidth="1"/>
  </cols>
  <sheetData>
    <row r="1" spans="1:11" ht="24.95" customHeight="1" x14ac:dyDescent="0.2">
      <c r="A1" s="53" t="s">
        <v>36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4.95" customHeight="1" x14ac:dyDescent="0.2">
      <c r="A2" s="35"/>
      <c r="B2" s="35"/>
      <c r="C2" s="35"/>
      <c r="D2" s="35"/>
      <c r="E2" s="41"/>
      <c r="F2" s="35"/>
      <c r="G2" s="35"/>
      <c r="H2" s="35"/>
      <c r="I2" s="35"/>
      <c r="J2" s="35"/>
      <c r="K2" s="35"/>
    </row>
    <row r="3" spans="1:11" ht="24.95" customHeight="1" x14ac:dyDescent="0.2">
      <c r="A3" s="54" t="s">
        <v>27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24.95" customHeight="1" x14ac:dyDescent="0.25">
      <c r="A4" s="1"/>
      <c r="B4" s="1"/>
      <c r="C4" s="1"/>
      <c r="D4" s="1"/>
      <c r="E4" s="2"/>
      <c r="F4" s="2"/>
      <c r="G4" s="2"/>
      <c r="H4" s="2"/>
      <c r="I4" s="2"/>
      <c r="J4" s="2"/>
      <c r="K4" s="2" t="s">
        <v>0</v>
      </c>
    </row>
    <row r="5" spans="1:11" ht="30" customHeight="1" x14ac:dyDescent="0.25">
      <c r="A5" s="52"/>
      <c r="B5" s="52"/>
      <c r="C5" s="52"/>
      <c r="D5" s="52"/>
      <c r="E5" s="36">
        <v>2010</v>
      </c>
      <c r="F5" s="36">
        <v>2011</v>
      </c>
      <c r="G5" s="36">
        <v>2012</v>
      </c>
      <c r="H5" s="36">
        <v>2013</v>
      </c>
      <c r="I5" s="36">
        <v>2014</v>
      </c>
      <c r="J5" s="36">
        <v>2015</v>
      </c>
      <c r="K5" s="36">
        <v>2016</v>
      </c>
    </row>
    <row r="6" spans="1:11" ht="24.95" customHeight="1" x14ac:dyDescent="0.25">
      <c r="A6" s="3" t="s">
        <v>1</v>
      </c>
      <c r="B6" s="3"/>
      <c r="C6" s="4"/>
      <c r="D6" s="4"/>
      <c r="E6" s="5"/>
      <c r="F6" s="5"/>
      <c r="G6" s="5"/>
      <c r="H6" s="5"/>
      <c r="I6" s="5"/>
      <c r="J6" s="5"/>
      <c r="K6" s="5"/>
    </row>
    <row r="7" spans="1:11" ht="24.95" customHeight="1" x14ac:dyDescent="0.25">
      <c r="A7" s="21" t="s">
        <v>2</v>
      </c>
      <c r="B7" s="6"/>
      <c r="C7" s="4"/>
      <c r="D7" s="4"/>
      <c r="E7" s="7">
        <v>162678</v>
      </c>
      <c r="F7" s="4">
        <f>[1]FIN2011!$G30</f>
        <v>78479</v>
      </c>
      <c r="G7" s="4">
        <f>[2]FIN2012!$G30</f>
        <v>343034</v>
      </c>
      <c r="H7" s="4">
        <f>[3]FIN2013!$G30</f>
        <v>-129239</v>
      </c>
      <c r="I7" s="4">
        <f>[4]FIN2014!$G30</f>
        <v>521632</v>
      </c>
      <c r="J7" s="4">
        <f>'[5]change 2015 (Reconcile)'!$C7</f>
        <v>35290</v>
      </c>
      <c r="K7" s="4">
        <f>[6]FIN2016!$G30</f>
        <v>344552</v>
      </c>
    </row>
    <row r="8" spans="1:11" ht="24.95" customHeight="1" x14ac:dyDescent="0.25">
      <c r="A8" s="21" t="s">
        <v>3</v>
      </c>
      <c r="B8" s="6"/>
      <c r="C8" s="4"/>
      <c r="D8" s="4"/>
      <c r="E8" s="7">
        <v>-989</v>
      </c>
      <c r="F8" s="4">
        <f>[1]FIN2011!$G31</f>
        <v>36428</v>
      </c>
      <c r="G8" s="4">
        <f>[2]FIN2012!$G31</f>
        <v>86271</v>
      </c>
      <c r="H8" s="4">
        <f>[3]FIN2013!$G31</f>
        <v>66164</v>
      </c>
      <c r="I8" s="4">
        <f>[4]FIN2014!$G31</f>
        <v>50473</v>
      </c>
      <c r="J8" s="4">
        <f>'[5]change 2015 (Reconcile)'!$C8</f>
        <v>57218</v>
      </c>
      <c r="K8" s="4">
        <f>[6]FIN2016!$G31</f>
        <v>7173</v>
      </c>
    </row>
    <row r="9" spans="1:11" ht="24.95" customHeight="1" x14ac:dyDescent="0.25">
      <c r="A9" s="21" t="s">
        <v>4</v>
      </c>
      <c r="B9" s="6"/>
      <c r="C9" s="4"/>
      <c r="D9" s="4"/>
      <c r="E9" s="7">
        <v>340</v>
      </c>
      <c r="F9" s="4">
        <f>[1]FIN2011!$G32</f>
        <v>471</v>
      </c>
      <c r="G9" s="4">
        <f>[2]FIN2012!$G32</f>
        <v>496</v>
      </c>
      <c r="H9" s="4">
        <f>[3]FIN2013!$G32</f>
        <v>3043</v>
      </c>
      <c r="I9" s="4">
        <f>[4]FIN2014!$G32</f>
        <v>216</v>
      </c>
      <c r="J9" s="4">
        <f>'[5]change 2015 (Reconcile)'!$C9</f>
        <v>737</v>
      </c>
      <c r="K9" s="4">
        <f>[6]FIN2016!$G32</f>
        <v>3968</v>
      </c>
    </row>
    <row r="10" spans="1:11" ht="24.95" customHeight="1" x14ac:dyDescent="0.25">
      <c r="A10" s="21" t="s">
        <v>5</v>
      </c>
      <c r="B10" s="6"/>
      <c r="C10" s="4"/>
      <c r="D10" s="4"/>
      <c r="E10" s="39">
        <v>0</v>
      </c>
      <c r="F10" s="43">
        <f>[1]FIN2011!$G33</f>
        <v>0</v>
      </c>
      <c r="G10" s="43">
        <v>0</v>
      </c>
      <c r="H10" s="43">
        <f>[3]FIN2013!$G33</f>
        <v>0</v>
      </c>
      <c r="I10" s="43">
        <f>[4]FIN2014!$G33</f>
        <v>0</v>
      </c>
      <c r="J10" s="43"/>
      <c r="K10" s="43"/>
    </row>
    <row r="11" spans="1:11" ht="24.95" customHeight="1" x14ac:dyDescent="0.2">
      <c r="A11" s="22" t="s">
        <v>6</v>
      </c>
      <c r="B11" s="22"/>
      <c r="C11" s="22"/>
      <c r="D11" s="22"/>
      <c r="E11" s="23">
        <f t="shared" ref="E11" si="0">E7-E8-E9-E10</f>
        <v>163327</v>
      </c>
      <c r="F11" s="22">
        <f t="shared" ref="F11:H11" si="1">F7-F8-F9-F10</f>
        <v>41580</v>
      </c>
      <c r="G11" s="22">
        <f t="shared" si="1"/>
        <v>256267</v>
      </c>
      <c r="H11" s="22">
        <f t="shared" si="1"/>
        <v>-198446</v>
      </c>
      <c r="I11" s="22">
        <f>I7-I8-I9-I10</f>
        <v>470943</v>
      </c>
      <c r="J11" s="22">
        <f>J7-J8-J9-J10</f>
        <v>-22665</v>
      </c>
      <c r="K11" s="22">
        <f>K7-K8-K9-K10</f>
        <v>333411</v>
      </c>
    </row>
    <row r="12" spans="1:11" s="27" customFormat="1" ht="30" customHeight="1" x14ac:dyDescent="0.25">
      <c r="A12" s="24" t="s">
        <v>7</v>
      </c>
      <c r="B12" s="25"/>
      <c r="C12" s="25"/>
      <c r="D12" s="25"/>
      <c r="E12" s="26"/>
      <c r="F12" s="25"/>
      <c r="G12" s="25"/>
      <c r="H12" s="25"/>
      <c r="I12" s="25"/>
      <c r="J12" s="25"/>
      <c r="K12" s="25"/>
    </row>
    <row r="13" spans="1:11" ht="24.95" customHeight="1" x14ac:dyDescent="0.2">
      <c r="A13" s="22" t="s">
        <v>31</v>
      </c>
      <c r="B13" s="22"/>
      <c r="C13" s="22"/>
      <c r="D13" s="22"/>
      <c r="E13" s="28">
        <f t="shared" ref="E13:J13" si="2">+E14+E15+E19+E28+E32+E33+E34</f>
        <v>868938</v>
      </c>
      <c r="F13" s="44">
        <f>+F14+F15+F19+F28+F32+F33+F34</f>
        <v>932190</v>
      </c>
      <c r="G13" s="44">
        <f t="shared" si="2"/>
        <v>1189597</v>
      </c>
      <c r="H13" s="44">
        <f t="shared" si="2"/>
        <v>282388</v>
      </c>
      <c r="I13" s="44">
        <f t="shared" si="2"/>
        <v>1495467</v>
      </c>
      <c r="J13" s="44">
        <f t="shared" si="2"/>
        <v>510615</v>
      </c>
      <c r="K13" s="44">
        <f t="shared" ref="K13" si="3">+K14+K15+K19+K28+K32+K33+K34</f>
        <v>761612</v>
      </c>
    </row>
    <row r="14" spans="1:11" ht="24.95" customHeight="1" x14ac:dyDescent="0.25">
      <c r="A14" s="10"/>
      <c r="B14" s="8" t="s">
        <v>29</v>
      </c>
      <c r="C14" s="8"/>
      <c r="D14" s="8"/>
      <c r="E14" s="34">
        <v>0</v>
      </c>
      <c r="F14" s="45">
        <f>[1]FIN2011!$F$6</f>
        <v>0</v>
      </c>
      <c r="G14" s="45">
        <f>[2]FIN2012!$F$6</f>
        <v>0</v>
      </c>
      <c r="H14" s="46">
        <f>[3]FIN2013!$F$6</f>
        <v>0</v>
      </c>
      <c r="I14" s="46">
        <f>[4]FIN2014!$F$6</f>
        <v>0</v>
      </c>
      <c r="J14" s="46">
        <f>'[5]change 2015 (Reconcile)'!$B$14</f>
        <v>0</v>
      </c>
      <c r="K14" s="46">
        <f>[6]FIN2016!$F$6</f>
        <v>0</v>
      </c>
    </row>
    <row r="15" spans="1:11" ht="24.95" customHeight="1" x14ac:dyDescent="0.25">
      <c r="A15" s="10"/>
      <c r="B15" s="8" t="s">
        <v>8</v>
      </c>
      <c r="C15" s="8"/>
      <c r="D15" s="8"/>
      <c r="E15" s="11">
        <f t="shared" ref="E15:I15" si="4">SUM(E16:E18)</f>
        <v>62662</v>
      </c>
      <c r="F15" s="47">
        <f t="shared" si="4"/>
        <v>133214</v>
      </c>
      <c r="G15" s="47">
        <f t="shared" si="4"/>
        <v>477420</v>
      </c>
      <c r="H15" s="47">
        <f t="shared" si="4"/>
        <v>188292</v>
      </c>
      <c r="I15" s="47">
        <f t="shared" si="4"/>
        <v>231128</v>
      </c>
      <c r="J15" s="47">
        <f>SUM(J16:J18)</f>
        <v>-174626</v>
      </c>
      <c r="K15" s="47">
        <f>SUM(K16:K18)</f>
        <v>174600</v>
      </c>
    </row>
    <row r="16" spans="1:11" ht="24.95" customHeight="1" x14ac:dyDescent="0.25">
      <c r="A16" s="10"/>
      <c r="B16" s="10"/>
      <c r="C16" s="12" t="s">
        <v>9</v>
      </c>
      <c r="D16" s="8"/>
      <c r="E16" s="13">
        <v>5100</v>
      </c>
      <c r="F16" s="48">
        <f>[1]FIN2011!$F8</f>
        <v>8403</v>
      </c>
      <c r="G16" s="48">
        <f>[2]FIN2012!$F8</f>
        <v>-14726</v>
      </c>
      <c r="H16" s="48">
        <f>[3]FIN2013!$F8</f>
        <v>102</v>
      </c>
      <c r="I16" s="48">
        <f>[4]FIN2014!$F8</f>
        <v>4786</v>
      </c>
      <c r="J16" s="48">
        <f>'[5]change 2015 (Reconcile)'!$B16</f>
        <v>-360</v>
      </c>
      <c r="K16" s="48">
        <f>[6]FIN2016!$F8</f>
        <v>-4669</v>
      </c>
    </row>
    <row r="17" spans="1:11" ht="24.95" customHeight="1" x14ac:dyDescent="0.25">
      <c r="A17" s="10"/>
      <c r="B17" s="10"/>
      <c r="C17" s="15" t="s">
        <v>10</v>
      </c>
      <c r="D17" s="8"/>
      <c r="E17" s="13">
        <v>-36597</v>
      </c>
      <c r="F17" s="48">
        <f>[1]FIN2011!$F9</f>
        <v>97542</v>
      </c>
      <c r="G17" s="48">
        <f>[2]FIN2012!$F9</f>
        <v>12094</v>
      </c>
      <c r="H17" s="48">
        <f>[3]FIN2013!$F9</f>
        <v>6283</v>
      </c>
      <c r="I17" s="48">
        <f>[4]FIN2014!$F9</f>
        <v>7488</v>
      </c>
      <c r="J17" s="48">
        <f>'[5]change 2015 (Reconcile)'!$B17</f>
        <v>-3484</v>
      </c>
      <c r="K17" s="48">
        <f>[6]FIN2016!$F9</f>
        <v>3987</v>
      </c>
    </row>
    <row r="18" spans="1:11" ht="24.95" customHeight="1" x14ac:dyDescent="0.25">
      <c r="A18" s="10"/>
      <c r="B18" s="10"/>
      <c r="C18" s="15" t="s">
        <v>11</v>
      </c>
      <c r="D18" s="8"/>
      <c r="E18" s="13">
        <v>94159</v>
      </c>
      <c r="F18" s="48">
        <f>[1]FIN2011!$F10</f>
        <v>27269</v>
      </c>
      <c r="G18" s="48">
        <f>[2]FIN2012!$F10</f>
        <v>480052</v>
      </c>
      <c r="H18" s="48">
        <f>[3]FIN2013!$F10</f>
        <v>181907</v>
      </c>
      <c r="I18" s="48">
        <f>[4]FIN2014!$F10</f>
        <v>218854</v>
      </c>
      <c r="J18" s="48">
        <f>'[5]change 2015 (Reconcile)'!$B18</f>
        <v>-170782</v>
      </c>
      <c r="K18" s="48">
        <f>[6]FIN2016!$F10</f>
        <v>175282</v>
      </c>
    </row>
    <row r="19" spans="1:11" ht="24.95" customHeight="1" x14ac:dyDescent="0.25">
      <c r="A19" s="10"/>
      <c r="B19" s="9" t="s">
        <v>12</v>
      </c>
      <c r="C19" s="9"/>
      <c r="D19" s="8"/>
      <c r="E19" s="11">
        <f t="shared" ref="E19:J19" si="5">+E20+E23</f>
        <v>591797</v>
      </c>
      <c r="F19" s="47">
        <f t="shared" si="5"/>
        <v>249994</v>
      </c>
      <c r="G19" s="47">
        <f t="shared" si="5"/>
        <v>166451</v>
      </c>
      <c r="H19" s="47">
        <f t="shared" si="5"/>
        <v>58347</v>
      </c>
      <c r="I19" s="47">
        <f t="shared" si="5"/>
        <v>597104</v>
      </c>
      <c r="J19" s="47">
        <f t="shared" si="5"/>
        <v>632109</v>
      </c>
      <c r="K19" s="47">
        <f t="shared" ref="K19" si="6">+K20+K23</f>
        <v>261325</v>
      </c>
    </row>
    <row r="20" spans="1:11" ht="24.95" customHeight="1" x14ac:dyDescent="0.25">
      <c r="A20" s="10"/>
      <c r="B20" s="10"/>
      <c r="C20" s="15" t="s">
        <v>13</v>
      </c>
      <c r="D20" s="8"/>
      <c r="E20" s="13">
        <f t="shared" ref="E20:J20" si="7">SUM(E21:E22)</f>
        <v>73182</v>
      </c>
      <c r="F20" s="48">
        <f t="shared" si="7"/>
        <v>213031</v>
      </c>
      <c r="G20" s="48">
        <f t="shared" si="7"/>
        <v>-88199</v>
      </c>
      <c r="H20" s="48">
        <f t="shared" si="7"/>
        <v>90745</v>
      </c>
      <c r="I20" s="48">
        <f t="shared" si="7"/>
        <v>307080</v>
      </c>
      <c r="J20" s="48">
        <f t="shared" si="7"/>
        <v>297582</v>
      </c>
      <c r="K20" s="48">
        <f t="shared" ref="K20" si="8">SUM(K21:K22)</f>
        <v>128339</v>
      </c>
    </row>
    <row r="21" spans="1:11" ht="24.95" customHeight="1" x14ac:dyDescent="0.25">
      <c r="A21" s="10"/>
      <c r="B21" s="10"/>
      <c r="C21" s="10"/>
      <c r="D21" s="14" t="s">
        <v>14</v>
      </c>
      <c r="E21" s="13">
        <v>68112</v>
      </c>
      <c r="F21" s="48">
        <f>[1]FIN2011!$F13</f>
        <v>277175</v>
      </c>
      <c r="G21" s="48">
        <f>[2]FIN2012!$F13</f>
        <v>-88199</v>
      </c>
      <c r="H21" s="48">
        <f>[3]FIN2013!$F13</f>
        <v>57396</v>
      </c>
      <c r="I21" s="48">
        <f>[4]FIN2014!$F13</f>
        <v>313826</v>
      </c>
      <c r="J21" s="48">
        <f>'[5]change 2015 (Reconcile)'!$B21</f>
        <v>269627</v>
      </c>
      <c r="K21" s="48">
        <f>[6]FIN2016!$F13</f>
        <v>176208</v>
      </c>
    </row>
    <row r="22" spans="1:11" ht="24.95" customHeight="1" x14ac:dyDescent="0.25">
      <c r="A22" s="10"/>
      <c r="B22" s="10"/>
      <c r="C22" s="10"/>
      <c r="D22" s="14" t="s">
        <v>15</v>
      </c>
      <c r="E22" s="13">
        <v>5070</v>
      </c>
      <c r="F22" s="48">
        <f>[1]FIN2011!$F14</f>
        <v>-64144</v>
      </c>
      <c r="G22" s="45">
        <f>[2]FIN2012!$F14</f>
        <v>0</v>
      </c>
      <c r="H22" s="48">
        <f>[3]FIN2013!$F14</f>
        <v>33349</v>
      </c>
      <c r="I22" s="48">
        <f>[4]FIN2014!$F14</f>
        <v>-6746</v>
      </c>
      <c r="J22" s="48">
        <f>'[5]change 2015 (Reconcile)'!$B22</f>
        <v>27955</v>
      </c>
      <c r="K22" s="48">
        <f>[6]FIN2016!$F14</f>
        <v>-47869</v>
      </c>
    </row>
    <row r="23" spans="1:11" ht="24.95" customHeight="1" x14ac:dyDescent="0.25">
      <c r="A23" s="10"/>
      <c r="B23" s="10"/>
      <c r="C23" s="15" t="s">
        <v>30</v>
      </c>
      <c r="D23" s="8"/>
      <c r="E23" s="13">
        <f t="shared" ref="E23:H23" si="9">SUM(E24:E27)</f>
        <v>518615</v>
      </c>
      <c r="F23" s="48">
        <f t="shared" si="9"/>
        <v>36963</v>
      </c>
      <c r="G23" s="48">
        <f t="shared" si="9"/>
        <v>254650</v>
      </c>
      <c r="H23" s="48">
        <f t="shared" si="9"/>
        <v>-32398</v>
      </c>
      <c r="I23" s="48">
        <f>[4]FIN2014!$F15</f>
        <v>290024</v>
      </c>
      <c r="J23" s="48">
        <f>SUM(J24:J27)</f>
        <v>334527</v>
      </c>
      <c r="K23" s="48">
        <f>SUM(K24:K27)</f>
        <v>132986</v>
      </c>
    </row>
    <row r="24" spans="1:11" ht="24.95" customHeight="1" x14ac:dyDescent="0.25">
      <c r="A24" s="10"/>
      <c r="B24" s="10"/>
      <c r="C24" s="10"/>
      <c r="D24" s="14" t="s">
        <v>16</v>
      </c>
      <c r="E24" s="13">
        <v>182141</v>
      </c>
      <c r="F24" s="48">
        <f>[1]FIN2011!$F16</f>
        <v>121542</v>
      </c>
      <c r="G24" s="48">
        <f>[2]FIN2012!$F16</f>
        <v>161519</v>
      </c>
      <c r="H24" s="48">
        <f>[3]FIN2013!$F16</f>
        <v>64297</v>
      </c>
      <c r="I24" s="48">
        <f>[4]FIN2014!$F16</f>
        <v>285309</v>
      </c>
      <c r="J24" s="48">
        <f>'[5]change 2015 (Reconcile)'!$B24</f>
        <v>206094</v>
      </c>
      <c r="K24" s="48">
        <f>[6]FIN2016!$F16</f>
        <v>101609</v>
      </c>
    </row>
    <row r="25" spans="1:11" ht="24.95" customHeight="1" x14ac:dyDescent="0.25">
      <c r="A25" s="10"/>
      <c r="B25" s="10"/>
      <c r="C25" s="10"/>
      <c r="D25" s="14" t="s">
        <v>17</v>
      </c>
      <c r="E25" s="40">
        <v>0</v>
      </c>
      <c r="F25" s="48">
        <f>[1]FIN2011!$F17</f>
        <v>19600</v>
      </c>
      <c r="G25" s="48">
        <f>[2]FIN2012!$F17</f>
        <v>8349</v>
      </c>
      <c r="H25" s="48">
        <f>[3]FIN2013!$F17</f>
        <v>-9783</v>
      </c>
      <c r="I25" s="48">
        <f>[4]FIN2014!$F17</f>
        <v>4602</v>
      </c>
      <c r="J25" s="48">
        <f>'[5]change 2015 (Reconcile)'!$B25</f>
        <v>6958</v>
      </c>
      <c r="K25" s="48">
        <f>[6]FIN2016!$F17</f>
        <v>-3205</v>
      </c>
    </row>
    <row r="26" spans="1:11" ht="24.95" customHeight="1" x14ac:dyDescent="0.25">
      <c r="A26" s="10"/>
      <c r="B26" s="10"/>
      <c r="C26" s="10"/>
      <c r="D26" s="14" t="s">
        <v>18</v>
      </c>
      <c r="E26" s="13">
        <v>-9634</v>
      </c>
      <c r="F26" s="13">
        <f>[1]FIN2011!$F18</f>
        <v>32423</v>
      </c>
      <c r="G26" s="42" t="s">
        <v>35</v>
      </c>
      <c r="H26" s="42" t="s">
        <v>35</v>
      </c>
      <c r="I26" s="42" t="s">
        <v>35</v>
      </c>
      <c r="J26" s="42" t="s">
        <v>35</v>
      </c>
      <c r="K26" s="42" t="s">
        <v>35</v>
      </c>
    </row>
    <row r="27" spans="1:11" ht="24.95" customHeight="1" x14ac:dyDescent="0.25">
      <c r="A27" s="16"/>
      <c r="B27" s="16"/>
      <c r="C27" s="10"/>
      <c r="D27" s="14" t="s">
        <v>19</v>
      </c>
      <c r="E27" s="13">
        <v>346108</v>
      </c>
      <c r="F27" s="48">
        <f>[1]FIN2011!$F19</f>
        <v>-136602</v>
      </c>
      <c r="G27" s="48">
        <f>[2]FIN2012!$F19</f>
        <v>84782</v>
      </c>
      <c r="H27" s="48">
        <f>[3]FIN2013!$F19</f>
        <v>-86912</v>
      </c>
      <c r="I27" s="48">
        <f>[4]FIN2014!$F19</f>
        <v>113</v>
      </c>
      <c r="J27" s="48">
        <f>'[5]change 2015 (Reconcile)'!$B27</f>
        <v>121475</v>
      </c>
      <c r="K27" s="48">
        <f>[6]FIN2016!$F19</f>
        <v>34582</v>
      </c>
    </row>
    <row r="28" spans="1:11" ht="24.95" customHeight="1" x14ac:dyDescent="0.25">
      <c r="A28" s="10"/>
      <c r="B28" s="9" t="s">
        <v>20</v>
      </c>
      <c r="C28" s="9"/>
      <c r="D28" s="8"/>
      <c r="E28" s="11">
        <f t="shared" ref="E28:J28" si="10">SUM(E29:E31)</f>
        <v>11932</v>
      </c>
      <c r="F28" s="47">
        <f t="shared" si="10"/>
        <v>36689</v>
      </c>
      <c r="G28" s="47">
        <f t="shared" si="10"/>
        <v>259174</v>
      </c>
      <c r="H28" s="47">
        <f t="shared" si="10"/>
        <v>-6217</v>
      </c>
      <c r="I28" s="47">
        <f t="shared" si="10"/>
        <v>104508</v>
      </c>
      <c r="J28" s="47">
        <f t="shared" si="10"/>
        <v>-13005</v>
      </c>
      <c r="K28" s="47">
        <f t="shared" ref="K28" si="11">SUM(K29:K31)</f>
        <v>12292</v>
      </c>
    </row>
    <row r="29" spans="1:11" ht="24.95" customHeight="1" x14ac:dyDescent="0.25">
      <c r="A29" s="10"/>
      <c r="B29" s="10"/>
      <c r="C29" s="14" t="s">
        <v>21</v>
      </c>
      <c r="D29" s="8"/>
      <c r="E29" s="13">
        <v>1547</v>
      </c>
      <c r="F29" s="48">
        <f>[1]FIN2011!$F21</f>
        <v>-439</v>
      </c>
      <c r="G29" s="48">
        <f>[2]FIN2012!$F21</f>
        <v>1516</v>
      </c>
      <c r="H29" s="48">
        <f>[3]FIN2013!$F21</f>
        <v>-299</v>
      </c>
      <c r="I29" s="48">
        <f>[4]FIN2014!$F21</f>
        <v>-158</v>
      </c>
      <c r="J29" s="48">
        <f>'[5]change 2015 (Reconcile)'!$B29</f>
        <v>-80</v>
      </c>
      <c r="K29" s="48">
        <f>[6]FIN2016!$F21</f>
        <v>-2703</v>
      </c>
    </row>
    <row r="30" spans="1:11" ht="24.95" customHeight="1" x14ac:dyDescent="0.25">
      <c r="A30" s="10"/>
      <c r="B30" s="10"/>
      <c r="C30" s="14" t="s">
        <v>22</v>
      </c>
      <c r="D30" s="8"/>
      <c r="E30" s="13">
        <v>238</v>
      </c>
      <c r="F30" s="48">
        <f>[1]FIN2011!$F22</f>
        <v>-103</v>
      </c>
      <c r="G30" s="42" t="s">
        <v>35</v>
      </c>
      <c r="H30" s="42" t="s">
        <v>35</v>
      </c>
      <c r="I30" s="42" t="s">
        <v>35</v>
      </c>
      <c r="J30" s="42" t="s">
        <v>35</v>
      </c>
      <c r="K30" s="42" t="s">
        <v>35</v>
      </c>
    </row>
    <row r="31" spans="1:11" ht="24.95" customHeight="1" x14ac:dyDescent="0.2">
      <c r="A31" s="17"/>
      <c r="B31" s="17"/>
      <c r="C31" s="14" t="s">
        <v>23</v>
      </c>
      <c r="D31" s="8"/>
      <c r="E31" s="13">
        <v>10147</v>
      </c>
      <c r="F31" s="48">
        <f>[1]FIN2011!$F23</f>
        <v>37231</v>
      </c>
      <c r="G31" s="48">
        <f>[2]FIN2012!$F23</f>
        <v>257658</v>
      </c>
      <c r="H31" s="48">
        <f>[3]FIN2013!$F23</f>
        <v>-5918</v>
      </c>
      <c r="I31" s="48">
        <f>[4]FIN2014!$F23</f>
        <v>104666</v>
      </c>
      <c r="J31" s="48">
        <f>'[5]change 2015 (Reconcile)'!$B31</f>
        <v>-12925</v>
      </c>
      <c r="K31" s="48">
        <f>[6]FIN2016!$F23</f>
        <v>14995</v>
      </c>
    </row>
    <row r="32" spans="1:11" ht="24.95" customHeight="1" x14ac:dyDescent="0.25">
      <c r="A32" s="10"/>
      <c r="B32" s="9" t="s">
        <v>33</v>
      </c>
      <c r="C32" s="18"/>
      <c r="D32" s="3"/>
      <c r="E32" s="11">
        <v>113589</v>
      </c>
      <c r="F32" s="47">
        <f>[1]FIN2011!$F24</f>
        <v>36024</v>
      </c>
      <c r="G32" s="47">
        <f>[2]FIN2012!$F24</f>
        <v>343434</v>
      </c>
      <c r="H32" s="47">
        <f>[3]FIN2013!$F24</f>
        <v>-46508</v>
      </c>
      <c r="I32" s="47">
        <f>[4]FIN2014!$F24</f>
        <v>387294</v>
      </c>
      <c r="J32" s="47">
        <f>'[5]change 2015 (Reconcile)'!$B32</f>
        <v>-8394</v>
      </c>
      <c r="K32" s="47">
        <f>[6]FIN2016!$F24</f>
        <v>282604</v>
      </c>
    </row>
    <row r="33" spans="1:11" ht="24.95" customHeight="1" x14ac:dyDescent="0.25">
      <c r="A33" s="10"/>
      <c r="B33" s="19" t="s">
        <v>24</v>
      </c>
      <c r="C33" s="18"/>
      <c r="D33" s="3"/>
      <c r="E33" s="38">
        <v>0</v>
      </c>
      <c r="F33" s="49">
        <f>[1]FIN2011!$F25</f>
        <v>0</v>
      </c>
      <c r="G33" s="49">
        <f>[2]FIN2012!$F25</f>
        <v>0</v>
      </c>
      <c r="H33" s="49">
        <f>[3]FIN2013!$F25</f>
        <v>0</v>
      </c>
      <c r="I33" s="49">
        <f>[4]FIN2014!$F25</f>
        <v>0</v>
      </c>
      <c r="J33" s="49">
        <f>'[5]change 2015 (Reconcile)'!$B33</f>
        <v>0</v>
      </c>
      <c r="K33" s="49">
        <f>[6]FIN2016!$F25</f>
        <v>0</v>
      </c>
    </row>
    <row r="34" spans="1:11" ht="24.95" customHeight="1" x14ac:dyDescent="0.25">
      <c r="A34" s="1"/>
      <c r="B34" s="20" t="s">
        <v>25</v>
      </c>
      <c r="C34" s="18"/>
      <c r="D34" s="3"/>
      <c r="E34" s="11">
        <v>88958</v>
      </c>
      <c r="F34" s="47">
        <f>[1]FIN2011!$F26+[1]FIN2011!$F$27</f>
        <v>476269</v>
      </c>
      <c r="G34" s="47">
        <f>[2]FIN2012!$F26+[2]FIN2012!$F$27</f>
        <v>-56882</v>
      </c>
      <c r="H34" s="47">
        <f>[3]FIN2013!$F26+[3]FIN2013!$F$27</f>
        <v>88474</v>
      </c>
      <c r="I34" s="47">
        <f>[4]FIN2014!$F26+[4]FIN2014!$F$27</f>
        <v>175433</v>
      </c>
      <c r="J34" s="47">
        <f>'[5]change 2015 (Reconcile)'!$B34+'[5]change 2015 (Reconcile)'!$B$35</f>
        <v>74531</v>
      </c>
      <c r="K34" s="47">
        <f>[6]FIN2016!$F26+[6]FIN2016!$F$27</f>
        <v>30791</v>
      </c>
    </row>
    <row r="35" spans="1:11" ht="24.95" customHeight="1" x14ac:dyDescent="0.25">
      <c r="A35" s="1"/>
      <c r="B35" s="20"/>
      <c r="C35" s="18"/>
      <c r="D35" s="3"/>
      <c r="E35" s="11"/>
      <c r="F35" s="47"/>
      <c r="G35" s="47"/>
      <c r="H35" s="47"/>
      <c r="I35" s="47"/>
      <c r="J35" s="47"/>
      <c r="K35" s="47"/>
    </row>
    <row r="36" spans="1:11" ht="24.95" customHeight="1" x14ac:dyDescent="0.25">
      <c r="A36" s="22" t="s">
        <v>32</v>
      </c>
      <c r="B36" s="22"/>
      <c r="C36" s="29"/>
      <c r="D36" s="29"/>
      <c r="E36" s="28">
        <f t="shared" ref="E36:J36" si="12">+E37+E38+E42+E51+E55+E56+E57</f>
        <v>705611</v>
      </c>
      <c r="F36" s="44">
        <f t="shared" si="12"/>
        <v>890610</v>
      </c>
      <c r="G36" s="44">
        <f t="shared" si="12"/>
        <v>933330</v>
      </c>
      <c r="H36" s="44">
        <f t="shared" si="12"/>
        <v>480834</v>
      </c>
      <c r="I36" s="44">
        <f t="shared" si="12"/>
        <v>1024523.9999999999</v>
      </c>
      <c r="J36" s="44">
        <f t="shared" si="12"/>
        <v>533280.00000000047</v>
      </c>
      <c r="K36" s="44">
        <f t="shared" ref="K36" si="13">+K37+K38+K42+K51+K55+K56+K57</f>
        <v>428201</v>
      </c>
    </row>
    <row r="37" spans="1:11" ht="24.95" customHeight="1" x14ac:dyDescent="0.25">
      <c r="A37" s="10"/>
      <c r="B37" s="8" t="s">
        <v>29</v>
      </c>
      <c r="C37" s="8"/>
      <c r="D37" s="8"/>
      <c r="E37" s="34">
        <v>0</v>
      </c>
      <c r="F37" s="40">
        <f>[1]FIN2011!$G6</f>
        <v>0</v>
      </c>
      <c r="G37" s="40">
        <f>[2]FIN2012!$G$6</f>
        <v>0</v>
      </c>
      <c r="H37" s="34">
        <f>[3]FIN2013!$G6</f>
        <v>0</v>
      </c>
      <c r="I37" s="34">
        <f>[4]FIN2014!$G6</f>
        <v>0</v>
      </c>
      <c r="J37" s="34">
        <f>'[5]change 2015 (Reconcile)'!$C$14</f>
        <v>0</v>
      </c>
      <c r="K37" s="34">
        <f>[6]FIN2016!$G$6</f>
        <v>0</v>
      </c>
    </row>
    <row r="38" spans="1:11" ht="24.95" customHeight="1" x14ac:dyDescent="0.25">
      <c r="A38" s="10"/>
      <c r="B38" s="8" t="s">
        <v>8</v>
      </c>
      <c r="C38" s="8"/>
      <c r="D38" s="8"/>
      <c r="E38" s="38">
        <f t="shared" ref="E38:K38" si="14">SUM(E39:E41)</f>
        <v>0</v>
      </c>
      <c r="F38" s="40">
        <v>0</v>
      </c>
      <c r="G38" s="38">
        <f t="shared" si="14"/>
        <v>0</v>
      </c>
      <c r="H38" s="38">
        <f t="shared" si="14"/>
        <v>0</v>
      </c>
      <c r="I38" s="38">
        <f t="shared" si="14"/>
        <v>0</v>
      </c>
      <c r="J38" s="38">
        <f t="shared" si="14"/>
        <v>0</v>
      </c>
      <c r="K38" s="38">
        <f t="shared" si="14"/>
        <v>0</v>
      </c>
    </row>
    <row r="39" spans="1:11" ht="24.95" customHeight="1" x14ac:dyDescent="0.25">
      <c r="A39" s="10"/>
      <c r="B39" s="10"/>
      <c r="C39" s="12" t="s">
        <v>9</v>
      </c>
      <c r="D39" s="8"/>
      <c r="E39" s="40">
        <v>0</v>
      </c>
      <c r="F39" s="40">
        <f>[1]FIN2011!$G8</f>
        <v>0</v>
      </c>
      <c r="G39" s="40">
        <f>[2]FIN2012!$G$8</f>
        <v>0</v>
      </c>
      <c r="H39" s="34">
        <f>[3]FIN2013!$G8</f>
        <v>0</v>
      </c>
      <c r="I39" s="34">
        <f>[4]FIN2014!$G8</f>
        <v>0</v>
      </c>
      <c r="J39" s="34">
        <f>'[5]change 2015 (Reconcile)'!$C16</f>
        <v>0</v>
      </c>
      <c r="K39" s="34">
        <f>[6]FIN2016!$G8</f>
        <v>0</v>
      </c>
    </row>
    <row r="40" spans="1:11" ht="24.95" customHeight="1" x14ac:dyDescent="0.25">
      <c r="A40" s="10"/>
      <c r="B40" s="10"/>
      <c r="C40" s="15" t="s">
        <v>10</v>
      </c>
      <c r="D40" s="8"/>
      <c r="E40" s="40">
        <v>0</v>
      </c>
      <c r="F40" s="40">
        <f>[1]FIN2011!$G9</f>
        <v>0</v>
      </c>
      <c r="G40" s="40">
        <f>[2]FIN2012!$G$9</f>
        <v>0</v>
      </c>
      <c r="H40" s="34">
        <f>[3]FIN2013!$G9</f>
        <v>0</v>
      </c>
      <c r="I40" s="34">
        <f>[4]FIN2014!$G9</f>
        <v>0</v>
      </c>
      <c r="J40" s="34">
        <f>'[5]change 2015 (Reconcile)'!$C17</f>
        <v>0</v>
      </c>
      <c r="K40" s="34">
        <f>[6]FIN2016!$G9</f>
        <v>0</v>
      </c>
    </row>
    <row r="41" spans="1:11" ht="24.95" customHeight="1" x14ac:dyDescent="0.25">
      <c r="A41" s="10"/>
      <c r="B41" s="10"/>
      <c r="C41" s="15" t="s">
        <v>11</v>
      </c>
      <c r="D41" s="8"/>
      <c r="E41" s="40">
        <v>0</v>
      </c>
      <c r="F41" s="40">
        <f>[1]FIN2011!$G10</f>
        <v>0</v>
      </c>
      <c r="G41" s="40">
        <f>[2]FIN2012!$G$10</f>
        <v>0</v>
      </c>
      <c r="H41" s="34">
        <f>[3]FIN2013!$G10</f>
        <v>0</v>
      </c>
      <c r="I41" s="34">
        <f>[4]FIN2014!$G10</f>
        <v>0</v>
      </c>
      <c r="J41" s="34">
        <f>'[5]change 2015 (Reconcile)'!$C18</f>
        <v>0</v>
      </c>
      <c r="K41" s="34">
        <f>[6]FIN2016!$G10</f>
        <v>0</v>
      </c>
    </row>
    <row r="42" spans="1:11" ht="24.95" customHeight="1" x14ac:dyDescent="0.25">
      <c r="A42" s="10"/>
      <c r="B42" s="9" t="s">
        <v>12</v>
      </c>
      <c r="C42" s="9"/>
      <c r="D42" s="8"/>
      <c r="E42" s="11">
        <f t="shared" ref="E42:J42" si="15">+E43+E46</f>
        <v>-59183</v>
      </c>
      <c r="F42" s="47">
        <f t="shared" ref="F42:H42" si="16">+F43+F46</f>
        <v>-8825</v>
      </c>
      <c r="G42" s="47">
        <f t="shared" si="16"/>
        <v>25813</v>
      </c>
      <c r="H42" s="47">
        <f t="shared" si="16"/>
        <v>61265</v>
      </c>
      <c r="I42" s="47">
        <f t="shared" si="15"/>
        <v>82945</v>
      </c>
      <c r="J42" s="47">
        <f t="shared" si="15"/>
        <v>-18729</v>
      </c>
      <c r="K42" s="47">
        <f t="shared" ref="K42" si="17">+K43+K46</f>
        <v>1716</v>
      </c>
    </row>
    <row r="43" spans="1:11" ht="24.95" customHeight="1" x14ac:dyDescent="0.25">
      <c r="A43" s="10"/>
      <c r="B43" s="10"/>
      <c r="C43" s="15" t="s">
        <v>13</v>
      </c>
      <c r="D43" s="8"/>
      <c r="E43" s="37">
        <f t="shared" ref="E43:J43" si="18">SUM(E44:E45)</f>
        <v>-30607</v>
      </c>
      <c r="F43" s="50">
        <f t="shared" ref="F43:H43" si="19">SUM(F44:F45)</f>
        <v>-5152</v>
      </c>
      <c r="G43" s="50">
        <f t="shared" si="19"/>
        <v>23504</v>
      </c>
      <c r="H43" s="50">
        <f t="shared" si="19"/>
        <v>14252</v>
      </c>
      <c r="I43" s="50">
        <f t="shared" si="18"/>
        <v>42051</v>
      </c>
      <c r="J43" s="50">
        <f t="shared" si="18"/>
        <v>-44454</v>
      </c>
      <c r="K43" s="50">
        <f t="shared" ref="K43" si="20">SUM(K44:K45)</f>
        <v>-41665</v>
      </c>
    </row>
    <row r="44" spans="1:11" ht="24.95" customHeight="1" x14ac:dyDescent="0.25">
      <c r="A44" s="10"/>
      <c r="B44" s="10"/>
      <c r="C44" s="10"/>
      <c r="D44" s="14" t="s">
        <v>14</v>
      </c>
      <c r="E44" s="13">
        <v>-30607</v>
      </c>
      <c r="F44" s="48">
        <f>[1]FIN2011!$G13</f>
        <v>-5152</v>
      </c>
      <c r="G44" s="48">
        <f>[2]FIN2012!$G13</f>
        <v>23504</v>
      </c>
      <c r="H44" s="48">
        <f>[3]FIN2013!$G13</f>
        <v>14252</v>
      </c>
      <c r="I44" s="48">
        <f>[4]FIN2014!$G13</f>
        <v>42051</v>
      </c>
      <c r="J44" s="48">
        <f>'[5]change 2015 (Reconcile)'!$C21</f>
        <v>-44454</v>
      </c>
      <c r="K44" s="48">
        <f>[6]FIN2016!$G13</f>
        <v>-41665</v>
      </c>
    </row>
    <row r="45" spans="1:11" ht="24.95" customHeight="1" x14ac:dyDescent="0.25">
      <c r="A45" s="10"/>
      <c r="B45" s="10"/>
      <c r="C45" s="10"/>
      <c r="D45" s="14" t="s">
        <v>15</v>
      </c>
      <c r="E45" s="40">
        <v>0</v>
      </c>
      <c r="F45" s="45">
        <f>[1]FIN2011!$G14</f>
        <v>0</v>
      </c>
      <c r="G45" s="45">
        <f>[2]FIN2012!$G14</f>
        <v>0</v>
      </c>
      <c r="H45" s="45">
        <f>[3]FIN2013!$G14</f>
        <v>0</v>
      </c>
      <c r="I45" s="45">
        <f>[4]FIN2014!$G14</f>
        <v>0</v>
      </c>
      <c r="J45" s="45">
        <f>'[5]change 2015 (Reconcile)'!$C22</f>
        <v>0</v>
      </c>
      <c r="K45" s="45">
        <f>[6]FIN2016!$G14</f>
        <v>0</v>
      </c>
    </row>
    <row r="46" spans="1:11" ht="24.95" customHeight="1" x14ac:dyDescent="0.25">
      <c r="A46" s="10"/>
      <c r="B46" s="10"/>
      <c r="C46" s="15" t="s">
        <v>30</v>
      </c>
      <c r="D46" s="8"/>
      <c r="E46" s="37">
        <f t="shared" ref="E46:I46" si="21">SUM(E47:E50)</f>
        <v>-28576</v>
      </c>
      <c r="F46" s="50">
        <f t="shared" si="21"/>
        <v>-3673</v>
      </c>
      <c r="G46" s="50">
        <f t="shared" si="21"/>
        <v>2309</v>
      </c>
      <c r="H46" s="50">
        <f t="shared" si="21"/>
        <v>47013</v>
      </c>
      <c r="I46" s="50">
        <f t="shared" si="21"/>
        <v>40894</v>
      </c>
      <c r="J46" s="50">
        <f>SUM(J47:J50)</f>
        <v>25725</v>
      </c>
      <c r="K46" s="50">
        <f>SUM(K47:K50)</f>
        <v>43381</v>
      </c>
    </row>
    <row r="47" spans="1:11" ht="24.95" customHeight="1" x14ac:dyDescent="0.25">
      <c r="A47" s="10"/>
      <c r="B47" s="10"/>
      <c r="C47" s="10"/>
      <c r="D47" s="14" t="s">
        <v>16</v>
      </c>
      <c r="E47" s="40">
        <v>0</v>
      </c>
      <c r="F47" s="45">
        <f>[1]FIN2011!$G16</f>
        <v>0</v>
      </c>
      <c r="G47" s="45">
        <f>[2]FIN2012!$G$16</f>
        <v>0</v>
      </c>
      <c r="H47" s="45">
        <f>[3]FIN2013!$G16</f>
        <v>0</v>
      </c>
      <c r="I47" s="45">
        <f>[4]FIN2014!$G16</f>
        <v>0</v>
      </c>
      <c r="J47" s="45">
        <f>'[5]change 2015 (Reconcile)'!$C24</f>
        <v>0</v>
      </c>
      <c r="K47" s="45">
        <f>[6]FIN2016!$G16</f>
        <v>0</v>
      </c>
    </row>
    <row r="48" spans="1:11" ht="24.95" customHeight="1" x14ac:dyDescent="0.25">
      <c r="A48" s="10"/>
      <c r="B48" s="10"/>
      <c r="C48" s="10"/>
      <c r="D48" s="14" t="s">
        <v>17</v>
      </c>
      <c r="E48" s="40">
        <v>0</v>
      </c>
      <c r="F48" s="45">
        <f>[1]FIN2011!$G17</f>
        <v>0</v>
      </c>
      <c r="G48" s="45">
        <f>[2]FIN2012!$G$16</f>
        <v>0</v>
      </c>
      <c r="H48" s="45">
        <f>[3]FIN2013!$G17</f>
        <v>0</v>
      </c>
      <c r="I48" s="45">
        <f>[4]FIN2014!$G17</f>
        <v>0</v>
      </c>
      <c r="J48" s="45">
        <f>'[5]change 2015 (Reconcile)'!$C25</f>
        <v>0</v>
      </c>
      <c r="K48" s="45">
        <f>[6]FIN2016!$G17</f>
        <v>0</v>
      </c>
    </row>
    <row r="49" spans="1:11" ht="24.95" customHeight="1" x14ac:dyDescent="0.25">
      <c r="A49" s="10"/>
      <c r="B49" s="10"/>
      <c r="C49" s="10"/>
      <c r="D49" s="14" t="s">
        <v>18</v>
      </c>
      <c r="E49" s="13">
        <v>-726</v>
      </c>
      <c r="F49" s="13">
        <f>[1]FIN2011!$G18</f>
        <v>7950</v>
      </c>
      <c r="G49" s="42" t="s">
        <v>35</v>
      </c>
      <c r="H49" s="42" t="s">
        <v>35</v>
      </c>
      <c r="I49" s="42" t="s">
        <v>35</v>
      </c>
      <c r="J49" s="42" t="s">
        <v>35</v>
      </c>
      <c r="K49" s="42" t="s">
        <v>35</v>
      </c>
    </row>
    <row r="50" spans="1:11" ht="24.95" customHeight="1" x14ac:dyDescent="0.25">
      <c r="A50" s="16"/>
      <c r="B50" s="16"/>
      <c r="C50" s="10"/>
      <c r="D50" s="14" t="s">
        <v>19</v>
      </c>
      <c r="E50" s="13">
        <v>-27850</v>
      </c>
      <c r="F50" s="48">
        <f>[1]FIN2011!$G19</f>
        <v>-11623</v>
      </c>
      <c r="G50" s="48">
        <f>[2]FIN2012!$G19</f>
        <v>2309</v>
      </c>
      <c r="H50" s="48">
        <f>[3]FIN2013!$G19</f>
        <v>47013</v>
      </c>
      <c r="I50" s="48">
        <f>[4]FIN2014!$G19</f>
        <v>40894</v>
      </c>
      <c r="J50" s="48">
        <f>'[5]change 2015 (Reconcile)'!$C27</f>
        <v>25725</v>
      </c>
      <c r="K50" s="48">
        <f>[6]FIN2016!$G19</f>
        <v>43381</v>
      </c>
    </row>
    <row r="51" spans="1:11" ht="24.95" customHeight="1" x14ac:dyDescent="0.25">
      <c r="A51" s="10"/>
      <c r="B51" s="9" t="s">
        <v>20</v>
      </c>
      <c r="C51" s="9"/>
      <c r="D51" s="8"/>
      <c r="E51" s="11">
        <f t="shared" ref="E51:J51" si="22">SUM(E52:E54)</f>
        <v>67421</v>
      </c>
      <c r="F51" s="47">
        <f t="shared" si="22"/>
        <v>49842</v>
      </c>
      <c r="G51" s="47">
        <f t="shared" si="22"/>
        <v>201568</v>
      </c>
      <c r="H51" s="47">
        <f t="shared" si="22"/>
        <v>168044</v>
      </c>
      <c r="I51" s="47">
        <f t="shared" si="22"/>
        <v>-1700</v>
      </c>
      <c r="J51" s="47">
        <f t="shared" si="22"/>
        <v>26063</v>
      </c>
      <c r="K51" s="47">
        <f t="shared" ref="K51" si="23">SUM(K52:K54)</f>
        <v>92946</v>
      </c>
    </row>
    <row r="52" spans="1:11" ht="24.95" customHeight="1" x14ac:dyDescent="0.25">
      <c r="A52" s="10"/>
      <c r="B52" s="10"/>
      <c r="C52" s="14" t="s">
        <v>21</v>
      </c>
      <c r="D52" s="8"/>
      <c r="E52" s="40">
        <v>0</v>
      </c>
      <c r="F52" s="45">
        <f>[1]FIN2011!$G21</f>
        <v>0</v>
      </c>
      <c r="G52" s="45">
        <f>[2]FIN2012!$G21</f>
        <v>0</v>
      </c>
      <c r="H52" s="45">
        <f>[3]FIN2013!$G21</f>
        <v>0</v>
      </c>
      <c r="I52" s="45">
        <f>[4]FIN2014!$G21</f>
        <v>0</v>
      </c>
      <c r="J52" s="45">
        <f>'[5]change 2015 (Reconcile)'!$C29</f>
        <v>0</v>
      </c>
      <c r="K52" s="45">
        <f>[6]FIN2016!$G21</f>
        <v>0</v>
      </c>
    </row>
    <row r="53" spans="1:11" ht="24.95" customHeight="1" x14ac:dyDescent="0.25">
      <c r="A53" s="10"/>
      <c r="B53" s="10"/>
      <c r="C53" s="14" t="s">
        <v>22</v>
      </c>
      <c r="D53" s="8"/>
      <c r="E53" s="40">
        <v>0</v>
      </c>
      <c r="F53" s="45">
        <f>[1]FIN2011!$G22</f>
        <v>0</v>
      </c>
      <c r="G53" s="45">
        <f>[2]FIN2012!$G22</f>
        <v>0</v>
      </c>
      <c r="H53" s="45">
        <f>[3]FIN2013!$G22</f>
        <v>0</v>
      </c>
      <c r="I53" s="45">
        <f>[4]FIN2014!$G22</f>
        <v>0</v>
      </c>
      <c r="J53" s="45">
        <f>'[5]change 2015 (Reconcile)'!$C30</f>
        <v>0</v>
      </c>
      <c r="K53" s="45">
        <f>[6]FIN2016!$G22</f>
        <v>0</v>
      </c>
    </row>
    <row r="54" spans="1:11" ht="24.95" customHeight="1" x14ac:dyDescent="0.2">
      <c r="A54" s="17"/>
      <c r="B54" s="17"/>
      <c r="C54" s="14" t="s">
        <v>23</v>
      </c>
      <c r="D54" s="8"/>
      <c r="E54" s="13">
        <v>67421</v>
      </c>
      <c r="F54" s="48">
        <f>[1]FIN2011!$G23</f>
        <v>49842</v>
      </c>
      <c r="G54" s="48">
        <f>[2]FIN2012!$G23</f>
        <v>201568</v>
      </c>
      <c r="H54" s="48">
        <f>[3]FIN2013!$G23</f>
        <v>168044</v>
      </c>
      <c r="I54" s="48">
        <f>[4]FIN2014!$G23</f>
        <v>-1700</v>
      </c>
      <c r="J54" s="48">
        <f>'[5]change 2015 (Reconcile)'!$C31</f>
        <v>26063</v>
      </c>
      <c r="K54" s="48">
        <f>[6]FIN2016!$G23</f>
        <v>92946</v>
      </c>
    </row>
    <row r="55" spans="1:11" ht="24.95" customHeight="1" x14ac:dyDescent="0.25">
      <c r="A55" s="10"/>
      <c r="B55" s="9" t="s">
        <v>33</v>
      </c>
      <c r="C55" s="18"/>
      <c r="D55" s="3"/>
      <c r="E55" s="11">
        <v>394926</v>
      </c>
      <c r="F55" s="47">
        <f>[1]FIN2011!$G24</f>
        <v>2375</v>
      </c>
      <c r="G55" s="47">
        <f>[2]FIN2012!$G24</f>
        <v>415694</v>
      </c>
      <c r="H55" s="47">
        <f>[3]FIN2013!$G24</f>
        <v>293146</v>
      </c>
      <c r="I55" s="47">
        <f>[4]FIN2014!$G24</f>
        <v>549271.99999999988</v>
      </c>
      <c r="J55" s="47">
        <f>'[5]change 2015 (Reconcile)'!$C32</f>
        <v>354195.00000000047</v>
      </c>
      <c r="K55" s="47">
        <f>[6]FIN2016!$G24</f>
        <v>320139</v>
      </c>
    </row>
    <row r="56" spans="1:11" ht="24.95" customHeight="1" x14ac:dyDescent="0.25">
      <c r="A56" s="10"/>
      <c r="B56" s="19" t="s">
        <v>24</v>
      </c>
      <c r="C56" s="18"/>
      <c r="D56" s="3"/>
      <c r="E56" s="11">
        <v>200590</v>
      </c>
      <c r="F56" s="47">
        <f>[1]FIN2011!$G25</f>
        <v>141569</v>
      </c>
      <c r="G56" s="47">
        <f>[2]FIN2012!$G25</f>
        <v>88824</v>
      </c>
      <c r="H56" s="47">
        <f>[3]FIN2013!$G25</f>
        <v>58802</v>
      </c>
      <c r="I56" s="47">
        <f>[4]FIN2014!$G25</f>
        <v>332287</v>
      </c>
      <c r="J56" s="47">
        <f>'[5]change 2015 (Reconcile)'!$C33</f>
        <v>207182</v>
      </c>
      <c r="K56" s="47">
        <f>[6]FIN2016!$G25</f>
        <v>138161</v>
      </c>
    </row>
    <row r="57" spans="1:11" ht="24.95" customHeight="1" x14ac:dyDescent="0.25">
      <c r="A57" s="10"/>
      <c r="B57" s="20" t="s">
        <v>26</v>
      </c>
      <c r="C57" s="18"/>
      <c r="D57" s="3"/>
      <c r="E57" s="11">
        <v>101857</v>
      </c>
      <c r="F57" s="47">
        <f>[1]FIN2011!$G26+[1]FIN2011!$G$27</f>
        <v>705649</v>
      </c>
      <c r="G57" s="47">
        <f>[2]FIN2012!$G26+[2]FIN2012!$G$27</f>
        <v>201431</v>
      </c>
      <c r="H57" s="47">
        <f>[3]FIN2013!$G26+[3]FIN2013!$G$27</f>
        <v>-100423</v>
      </c>
      <c r="I57" s="47">
        <f>[4]FIN2014!$G26+[4]FIN2014!$G$27</f>
        <v>61720</v>
      </c>
      <c r="J57" s="47">
        <f>'[5]change 2015 (Reconcile)'!$C34+'[5]change 2015 (Reconcile)'!$C$35</f>
        <v>-35431</v>
      </c>
      <c r="K57" s="47">
        <f>[6]FIN2016!$G26+[6]FIN2016!$G$27</f>
        <v>-124761</v>
      </c>
    </row>
    <row r="58" spans="1:11" ht="24.95" customHeight="1" x14ac:dyDescent="0.25">
      <c r="A58" s="30" t="s">
        <v>34</v>
      </c>
      <c r="B58" s="30"/>
      <c r="C58" s="31"/>
      <c r="D58" s="31"/>
      <c r="E58" s="32">
        <f t="shared" ref="E58:J58" si="24">E13-E36</f>
        <v>163327</v>
      </c>
      <c r="F58" s="51">
        <f t="shared" si="24"/>
        <v>41580</v>
      </c>
      <c r="G58" s="51">
        <f t="shared" si="24"/>
        <v>256267</v>
      </c>
      <c r="H58" s="51">
        <f t="shared" si="24"/>
        <v>-198446</v>
      </c>
      <c r="I58" s="51">
        <f t="shared" si="24"/>
        <v>470943.00000000012</v>
      </c>
      <c r="J58" s="51">
        <f t="shared" si="24"/>
        <v>-22665.000000000466</v>
      </c>
      <c r="K58" s="51">
        <f t="shared" ref="K58" si="25">K13-K36</f>
        <v>333411</v>
      </c>
    </row>
    <row r="59" spans="1:11" s="14" customFormat="1" ht="30" customHeight="1" x14ac:dyDescent="0.2">
      <c r="A59" s="14" t="s">
        <v>28</v>
      </c>
      <c r="E59" s="33">
        <f t="shared" ref="E59:I59" si="26">E11-E58</f>
        <v>0</v>
      </c>
      <c r="F59" s="33">
        <f t="shared" si="26"/>
        <v>0</v>
      </c>
      <c r="G59" s="33">
        <f t="shared" si="26"/>
        <v>0</v>
      </c>
      <c r="H59" s="33">
        <f t="shared" si="26"/>
        <v>0</v>
      </c>
      <c r="I59" s="33">
        <f t="shared" si="26"/>
        <v>0</v>
      </c>
      <c r="J59" s="33">
        <f>J11-J58</f>
        <v>4.6566128730773926E-10</v>
      </c>
      <c r="K59" s="33">
        <f>K11-K58</f>
        <v>0</v>
      </c>
    </row>
    <row r="60" spans="1:11" ht="24.95" customHeight="1" x14ac:dyDescent="0.2"/>
    <row r="61" spans="1:11" ht="24.95" customHeight="1" x14ac:dyDescent="0.2"/>
    <row r="62" spans="1:11" ht="24.95" customHeight="1" x14ac:dyDescent="0.2"/>
    <row r="63" spans="1:11" ht="24.95" customHeight="1" x14ac:dyDescent="0.2"/>
    <row r="64" spans="1:11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</sheetData>
  <mergeCells count="3">
    <mergeCell ref="A5:D5"/>
    <mergeCell ref="A1:K1"/>
    <mergeCell ref="A3:K3"/>
  </mergeCells>
  <phoneticPr fontId="5" type="noConversion"/>
  <printOptions horizontalCentered="1"/>
  <pageMargins left="0.484251969" right="0.5" top="0.53740157499999996" bottom="0.39370078740157499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2018-04-27T08:58:44Z</cp:lastPrinted>
  <dcterms:created xsi:type="dcterms:W3CDTF">2009-03-21T10:57:44Z</dcterms:created>
  <dcterms:modified xsi:type="dcterms:W3CDTF">2018-04-27T08:58:52Z</dcterms:modified>
</cp:coreProperties>
</file>